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0" yWindow="0" windowWidth="25600" windowHeight="14360" tabRatio="500" activeTab="4"/>
  </bookViews>
  <sheets>
    <sheet name="Potential Advisors" sheetId="1" r:id="rId1"/>
    <sheet name="List of books" sheetId="6" r:id="rId2"/>
    <sheet name="Hospitality" sheetId="2" r:id="rId3"/>
    <sheet name="Bookstores+Library" sheetId="4" r:id="rId4"/>
    <sheet name="Event Partners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6" l="1"/>
  <c r="H2" i="6"/>
  <c r="A3" i="6"/>
  <c r="G3" i="6"/>
  <c r="H3" i="6"/>
  <c r="A4" i="6"/>
  <c r="G4" i="6"/>
  <c r="H4" i="6"/>
  <c r="A5" i="6"/>
  <c r="G5" i="6"/>
  <c r="H5" i="6"/>
  <c r="A6" i="6"/>
  <c r="G6" i="6"/>
  <c r="H6" i="6"/>
  <c r="A7" i="6"/>
  <c r="G7" i="6"/>
  <c r="H7" i="6"/>
  <c r="A8" i="6"/>
  <c r="G8" i="6"/>
  <c r="H8" i="6"/>
  <c r="A9" i="6"/>
  <c r="G9" i="6"/>
  <c r="H9" i="6"/>
  <c r="A10" i="6"/>
  <c r="G10" i="6"/>
  <c r="H10" i="6"/>
  <c r="A11" i="6"/>
  <c r="G11" i="6"/>
  <c r="H11" i="6"/>
  <c r="A12" i="6"/>
  <c r="G12" i="6"/>
  <c r="H12" i="6"/>
  <c r="A13" i="6"/>
  <c r="G13" i="6"/>
  <c r="H13" i="6"/>
  <c r="A14" i="6"/>
  <c r="G14" i="6"/>
  <c r="H14" i="6"/>
  <c r="A15" i="6"/>
  <c r="G15" i="6"/>
  <c r="H15" i="6"/>
  <c r="A16" i="6"/>
  <c r="G16" i="6"/>
  <c r="H16" i="6"/>
  <c r="A17" i="6"/>
  <c r="G17" i="6"/>
  <c r="H17" i="6"/>
  <c r="A18" i="6"/>
  <c r="G18" i="6"/>
  <c r="H18" i="6"/>
  <c r="A19" i="6"/>
  <c r="G19" i="6"/>
  <c r="H19" i="6"/>
  <c r="A20" i="6"/>
  <c r="G20" i="6"/>
  <c r="H20" i="6"/>
  <c r="A21" i="6"/>
  <c r="G21" i="6"/>
  <c r="H21" i="6"/>
  <c r="A22" i="6"/>
  <c r="G22" i="6"/>
  <c r="H22" i="6"/>
  <c r="A23" i="6"/>
  <c r="G23" i="6"/>
  <c r="H23" i="6"/>
  <c r="A24" i="6"/>
  <c r="G24" i="6"/>
  <c r="H24" i="6"/>
  <c r="A25" i="6"/>
  <c r="G25" i="6"/>
  <c r="H25" i="6"/>
  <c r="A26" i="6"/>
  <c r="G26" i="6"/>
  <c r="H26" i="6"/>
  <c r="A27" i="6"/>
  <c r="G27" i="6"/>
  <c r="H27" i="6"/>
  <c r="A28" i="6"/>
  <c r="G28" i="6"/>
  <c r="H28" i="6"/>
  <c r="A29" i="6"/>
  <c r="G29" i="6"/>
  <c r="H29" i="6"/>
  <c r="A30" i="6"/>
  <c r="G30" i="6"/>
  <c r="H30" i="6"/>
  <c r="A31" i="6"/>
  <c r="G31" i="6"/>
  <c r="H31" i="6"/>
  <c r="A32" i="6"/>
  <c r="G32" i="6"/>
  <c r="H32" i="6"/>
  <c r="A33" i="6"/>
  <c r="G33" i="6"/>
  <c r="H33" i="6"/>
  <c r="A34" i="6"/>
  <c r="G34" i="6"/>
  <c r="H34" i="6"/>
  <c r="A35" i="6"/>
  <c r="G35" i="6"/>
  <c r="H35" i="6"/>
  <c r="A36" i="6"/>
  <c r="G36" i="6"/>
  <c r="H36" i="6"/>
  <c r="A37" i="6"/>
  <c r="G37" i="6"/>
  <c r="H37" i="6"/>
  <c r="A38" i="6"/>
  <c r="G38" i="6"/>
  <c r="H38" i="6"/>
  <c r="A39" i="6"/>
  <c r="G39" i="6"/>
  <c r="H39" i="6"/>
  <c r="A40" i="6"/>
  <c r="G40" i="6"/>
  <c r="H40" i="6"/>
  <c r="A41" i="6"/>
  <c r="G41" i="6"/>
  <c r="H41" i="6"/>
  <c r="A42" i="6"/>
  <c r="G42" i="6"/>
  <c r="H42" i="6"/>
  <c r="A43" i="6"/>
  <c r="G43" i="6"/>
  <c r="H43" i="6"/>
  <c r="A44" i="6"/>
  <c r="G44" i="6"/>
  <c r="H44" i="6"/>
  <c r="A45" i="6"/>
  <c r="G45" i="6"/>
  <c r="H45" i="6"/>
  <c r="A46" i="6"/>
  <c r="G46" i="6"/>
  <c r="H46" i="6"/>
  <c r="A47" i="6"/>
  <c r="G47" i="6"/>
  <c r="H47" i="6"/>
  <c r="A48" i="6"/>
  <c r="G48" i="6"/>
  <c r="H48" i="6"/>
  <c r="A49" i="6"/>
  <c r="G49" i="6"/>
  <c r="H49" i="6"/>
  <c r="A50" i="6"/>
  <c r="G50" i="6"/>
  <c r="H50" i="6"/>
  <c r="A51" i="6"/>
  <c r="G51" i="6"/>
  <c r="H51" i="6"/>
  <c r="A52" i="6"/>
  <c r="G52" i="6"/>
  <c r="H52" i="6"/>
  <c r="B53" i="6"/>
</calcChain>
</file>

<file path=xl/sharedStrings.xml><?xml version="1.0" encoding="utf-8"?>
<sst xmlns="http://schemas.openxmlformats.org/spreadsheetml/2006/main" count="395" uniqueCount="282">
  <si>
    <t>Name</t>
  </si>
  <si>
    <t>Company</t>
  </si>
  <si>
    <t>Number</t>
  </si>
  <si>
    <t>Email</t>
  </si>
  <si>
    <t>mashCincy</t>
  </si>
  <si>
    <t>CincyTech</t>
  </si>
  <si>
    <t>The Brandery</t>
  </si>
  <si>
    <t>Cincinnati Innovates</t>
  </si>
  <si>
    <t>3CDC</t>
  </si>
  <si>
    <t>Queen City Angels</t>
  </si>
  <si>
    <t>Austin Allison</t>
  </si>
  <si>
    <t>Steve Boord</t>
  </si>
  <si>
    <t>Jim Burns</t>
  </si>
  <si>
    <t>Jamie Egasti</t>
  </si>
  <si>
    <t>Greg Flexter</t>
  </si>
  <si>
    <t>Dean Gaudin</t>
  </si>
  <si>
    <t>Mike Hooven</t>
  </si>
  <si>
    <t>Joel Ivers</t>
  </si>
  <si>
    <t>Richard Jackson</t>
  </si>
  <si>
    <t>Jeff June</t>
  </si>
  <si>
    <t>Dan Meyer</t>
  </si>
  <si>
    <t>Sameer Mungur</t>
  </si>
  <si>
    <t>Alan Roth</t>
  </si>
  <si>
    <t>Tim Schigel</t>
  </si>
  <si>
    <t>Joe Sprengard</t>
  </si>
  <si>
    <t>Kristine Sturgeon</t>
  </si>
  <si>
    <t>John Young</t>
  </si>
  <si>
    <t>ZipScene</t>
  </si>
  <si>
    <t>Nehemiah Manufacturing</t>
  </si>
  <si>
    <t>DotLoop</t>
  </si>
  <si>
    <t>Global Fresh Foods</t>
  </si>
  <si>
    <t>AssureRx</t>
  </si>
  <si>
    <t>ThinkVine</t>
  </si>
  <si>
    <t>Blue Ash Therapeutics</t>
  </si>
  <si>
    <t>OTS</t>
  </si>
  <si>
    <t>AtriCure</t>
  </si>
  <si>
    <t>Nano Detection Techology</t>
  </si>
  <si>
    <t>Ausio</t>
  </si>
  <si>
    <t>Ischemia Care</t>
  </si>
  <si>
    <t>Marsh</t>
  </si>
  <si>
    <t>ShareThis</t>
  </si>
  <si>
    <t>General Nano</t>
  </si>
  <si>
    <t>DMS</t>
  </si>
  <si>
    <t>Green Forward Technologies</t>
  </si>
  <si>
    <t>Role</t>
  </si>
  <si>
    <t>CEO</t>
  </si>
  <si>
    <t>CFO</t>
  </si>
  <si>
    <t>Board Member</t>
  </si>
  <si>
    <t>Founder</t>
  </si>
  <si>
    <t>Rob McDonald</t>
  </si>
  <si>
    <t>Dave Knox</t>
  </si>
  <si>
    <t>The Brandery/Rockfish Interactive</t>
  </si>
  <si>
    <t>513-665-3358</t>
  </si>
  <si>
    <t>Ashley Farmer</t>
  </si>
  <si>
    <t>Cincinanti Public Library</t>
  </si>
  <si>
    <t>Paperback</t>
  </si>
  <si>
    <t>HarperCollins Publishers</t>
  </si>
  <si>
    <t>Drucker, Peter F.</t>
  </si>
  <si>
    <t>Peter F. Drucker</t>
  </si>
  <si>
    <t>The Effective Executive: The Definitive Guide to Getting the Right Things Done</t>
  </si>
  <si>
    <t>Hardcover</t>
  </si>
  <si>
    <t>Crown Publishing Group</t>
  </si>
  <si>
    <t>David Heinemeier Hansson</t>
  </si>
  <si>
    <t>Fried, Jason</t>
  </si>
  <si>
    <t>Jason Fried</t>
  </si>
  <si>
    <t>Rework</t>
  </si>
  <si>
    <t>Portfolio Hardcover</t>
  </si>
  <si>
    <t>Kawasaki, Guy</t>
  </si>
  <si>
    <t>Guy Kawasaki</t>
  </si>
  <si>
    <t>The Art of the Start: The Time-Tested, Battle-Hardened Guide for Anyone Starting Anything</t>
  </si>
  <si>
    <t>Ries, Eric</t>
  </si>
  <si>
    <t>Eric Ries</t>
  </si>
  <si>
    <t>The Lean Startup: How Today's Entrepreneurs Use Continuous Innovation to Create Radically Successful Businesses</t>
  </si>
  <si>
    <t>Crown</t>
  </si>
  <si>
    <t>Ferriss, Timothy</t>
  </si>
  <si>
    <t>Timothy Ferriss</t>
  </si>
  <si>
    <t>The 4 Hour Workweek, Expanded And Updated: Expanded And Updated, With Over 100 New Pages Of Cutting Edge Content.</t>
  </si>
  <si>
    <t>K &amp; S Ranch</t>
  </si>
  <si>
    <t>Blank, Steven Gary</t>
  </si>
  <si>
    <t>Steven Gary Blank</t>
  </si>
  <si>
    <t>The Four Steps to the Epiphany: Successful Strategies for Startups That Win</t>
  </si>
  <si>
    <t>Grand Central Publishing</t>
  </si>
  <si>
    <t>Hsieh, Tony</t>
  </si>
  <si>
    <t>Tony Hsieh</t>
  </si>
  <si>
    <t>Delivering Happiness: A Path to Profits, Passion, and Purpose</t>
  </si>
  <si>
    <t>Alexander Osterwalder &amp; Yves Pigneur</t>
  </si>
  <si>
    <t>Yves Pigneur</t>
  </si>
  <si>
    <t>Osterwalder, Alexander</t>
  </si>
  <si>
    <t>Alexander Osterwalder</t>
  </si>
  <si>
    <t>Business Model Generation: A Handbook For Visionaries, Game Changers, And Challengers (Portable Version)</t>
  </si>
  <si>
    <t>HarperBusiness</t>
  </si>
  <si>
    <t>Gerber, Michael E.</t>
  </si>
  <si>
    <t>Michael E. Gerber</t>
  </si>
  <si>
    <t>The E-Myth Revisited: Why Most Small Businesses Don't Work and What to Do About It</t>
  </si>
  <si>
    <t>Apress</t>
  </si>
  <si>
    <t>Apress Publishing</t>
  </si>
  <si>
    <t>Livingston, Jessica</t>
  </si>
  <si>
    <t>Jessica Livingston</t>
  </si>
  <si>
    <t>Founders at Work: Stories of Startups' Early Days</t>
  </si>
  <si>
    <t>Harper Paperbacks</t>
  </si>
  <si>
    <t>Christensen, Clayton M.</t>
  </si>
  <si>
    <t>Clayton M. Christensen</t>
  </si>
  <si>
    <t>The Innovator's Dilemma: The Revolutionary Book That Will Change the Way You Do Business</t>
  </si>
  <si>
    <t>Time Warner Paperbacks</t>
  </si>
  <si>
    <t>Kiyosaki, Robert T.</t>
  </si>
  <si>
    <t>Robert T. Kiyosaki</t>
  </si>
  <si>
    <t>Rich Dad, Poor Dad</t>
  </si>
  <si>
    <t>Regis McKenna</t>
  </si>
  <si>
    <t>Moore, Geoffrey A.</t>
  </si>
  <si>
    <t>Geoffrey A. Moore</t>
  </si>
  <si>
    <t>Crossing the Chasm: Marketing and Selling High-Tech Products to Mainstream Customers</t>
  </si>
  <si>
    <t>HarperCollins</t>
  </si>
  <si>
    <t>Vaynerchuk, Gary</t>
  </si>
  <si>
    <t>Gary Vaynerchuk</t>
  </si>
  <si>
    <t>Crush It!: Why Now Is the Time to Cash In on Your Passion</t>
  </si>
  <si>
    <t>Collins, Jim</t>
  </si>
  <si>
    <t>Jim Collins</t>
  </si>
  <si>
    <t>Good to Great: Why Some Companies Make the Leap...And Others Don't</t>
  </si>
  <si>
    <t>Little, Brown and Company</t>
  </si>
  <si>
    <t>Gladwell, Malcolm</t>
  </si>
  <si>
    <t>Malcolm Gladwell</t>
  </si>
  <si>
    <t>The Tipping Point: How Little Things Can Make a Big Difference</t>
  </si>
  <si>
    <t>Simon &amp; Schuster</t>
  </si>
  <si>
    <t>Isaacson, Walter</t>
  </si>
  <si>
    <t>Walter Isaacson</t>
  </si>
  <si>
    <t>Steve Jobs</t>
  </si>
  <si>
    <t>Oxford University Press</t>
  </si>
  <si>
    <t>Bornstein, David</t>
  </si>
  <si>
    <t>David Bornstein</t>
  </si>
  <si>
    <t>How to Change the World: Social Entrepreneurs and the Power of New Ideas</t>
  </si>
  <si>
    <t>Guillebeau, Chris</t>
  </si>
  <si>
    <t>Chris Guillebeau</t>
  </si>
  <si>
    <t>The $100 Startup: Reinvent the Way You Make a Living, Do What You Love, and Create a New Future</t>
  </si>
  <si>
    <t>Kindle Edition</t>
  </si>
  <si>
    <t>Sivers, Derek</t>
  </si>
  <si>
    <t>Derek Sivers</t>
  </si>
  <si>
    <t>Anything You Want: 40 Lessons for a New Kind of Entrepreneur</t>
  </si>
  <si>
    <t>ebook</t>
  </si>
  <si>
    <t>John Wiley &amp; Sons</t>
  </si>
  <si>
    <t>David Cohen</t>
  </si>
  <si>
    <t>Feld, Brad</t>
  </si>
  <si>
    <t>Brad Feld</t>
  </si>
  <si>
    <t>Do More Faster: Techstars Lessons to Accelerate Your Startup</t>
  </si>
  <si>
    <t>Harvard Business Review Press</t>
  </si>
  <si>
    <t>Renee Mauborgne</t>
  </si>
  <si>
    <t>Kim, W. Chan</t>
  </si>
  <si>
    <t>W. Chan Kim</t>
  </si>
  <si>
    <t>Blue Ocean Strategy: How To Create Uncontested Market Space And Make The Competition Irrelevant</t>
  </si>
  <si>
    <t>PDF</t>
  </si>
  <si>
    <t>Self</t>
  </si>
  <si>
    <t>Signals, 37</t>
  </si>
  <si>
    <t>37 Signals</t>
  </si>
  <si>
    <t>Getting Real: The Smarter, Faster, Easier Way to Build a Web Application</t>
  </si>
  <si>
    <t>Branson, Richard</t>
  </si>
  <si>
    <t>Richard Branson</t>
  </si>
  <si>
    <t>Losing My Virginity: How I've Survived, Had Fun, and Made a Fortune Doing Business My Way</t>
  </si>
  <si>
    <t>Godin, Seth</t>
  </si>
  <si>
    <t>Seth Godin</t>
  </si>
  <si>
    <t>Linchpin: Are You Indispensable?</t>
  </si>
  <si>
    <t>Random House</t>
  </si>
  <si>
    <t>Dan Heath</t>
  </si>
  <si>
    <t>Heath, Chip</t>
  </si>
  <si>
    <t>Chip Heath</t>
  </si>
  <si>
    <t>Made to Stick: Why Some Ideas Survive and Others Die</t>
  </si>
  <si>
    <t>Hyperion</t>
  </si>
  <si>
    <t>Anderson, Chris</t>
  </si>
  <si>
    <t>Chris Anderson</t>
  </si>
  <si>
    <t>The Long Tail: Why the Future of Business is Selling Less of More</t>
  </si>
  <si>
    <t>Reality Check: The Irreverent Guide to Outsmarting, Outmanaging, and Outmarketing Your Competition</t>
  </si>
  <si>
    <t>Michael E. Raynor</t>
  </si>
  <si>
    <t>The Innovator's Solution: Creating and Sustaining Successful Growth</t>
  </si>
  <si>
    <t>Riverhead Hardcover</t>
  </si>
  <si>
    <t>Johnson, Steven</t>
  </si>
  <si>
    <t>Steven Johnson</t>
  </si>
  <si>
    <t>Where Good Ideas Come From: The Natural History of Innovation</t>
  </si>
  <si>
    <t>ciieindia</t>
  </si>
  <si>
    <t>Bansal, Rashmi</t>
  </si>
  <si>
    <t>Rashmi Bansal</t>
  </si>
  <si>
    <t>Stay Hungry Stay Foolish</t>
  </si>
  <si>
    <t>Belsky, Scott</t>
  </si>
  <si>
    <t>Scott Belsky</t>
  </si>
  <si>
    <t>Making Ideas Happen: Overcoming the Obstacles Between Vision and Reality</t>
  </si>
  <si>
    <t>PublicAffairs</t>
  </si>
  <si>
    <t>Karl Weber</t>
  </si>
  <si>
    <t>Yunus, Muhammad</t>
  </si>
  <si>
    <t>Muhammad Yunus</t>
  </si>
  <si>
    <t>Creating a World Without Poverty: Social Business and the Future of Capitalism</t>
  </si>
  <si>
    <t>Blink</t>
  </si>
  <si>
    <t>Purple Cow: Transform Your Business by Being Remarkable</t>
  </si>
  <si>
    <t>Pamela Hartigan</t>
  </si>
  <si>
    <t>Elkington, John</t>
  </si>
  <si>
    <t>John Elkington</t>
  </si>
  <si>
    <t>The Power of Unreasonable People: How Social Entrepreneurs Create Markets That Change the World</t>
  </si>
  <si>
    <t>Jason Mendelson</t>
  </si>
  <si>
    <t>Venture Deals: Be Smarter Than Your Lawyer and Venture Capitalist</t>
  </si>
  <si>
    <t>Kaufman, Josh</t>
  </si>
  <si>
    <t>Josh Kaufman</t>
  </si>
  <si>
    <t>The Personal MBA: Master the Art of Business</t>
  </si>
  <si>
    <t>Powered by Amazon</t>
  </si>
  <si>
    <t>Poke the Box: When Was the Last Time You Did Something for the First Time?</t>
  </si>
  <si>
    <t>Hawken, Paul</t>
  </si>
  <si>
    <t>Paul Hawken</t>
  </si>
  <si>
    <t>Growing a Business</t>
  </si>
  <si>
    <t>Currency</t>
  </si>
  <si>
    <t>Koch, Richard</t>
  </si>
  <si>
    <t>Richard Koch</t>
  </si>
  <si>
    <t>The 80/20 Principle: The Secret to Success by Achieving More with Less</t>
  </si>
  <si>
    <t>Bussgang, Jeffrey</t>
  </si>
  <si>
    <t>Jeffrey Bussgang</t>
  </si>
  <si>
    <t>Mastering the VC Game: A Venture Capital Insider Reveals How to Get from Start-up to IPO on Your Terms</t>
  </si>
  <si>
    <t>Slim, Pamela</t>
  </si>
  <si>
    <t>Pamela Slim</t>
  </si>
  <si>
    <t>Escape from Cubicle Nation: From Corporate Prisoner to Thriving Entrepreneur</t>
  </si>
  <si>
    <t>Semler, Ricardo</t>
  </si>
  <si>
    <t>Ricardo Semler</t>
  </si>
  <si>
    <t>Maverick!</t>
  </si>
  <si>
    <t>Saul Singer</t>
  </si>
  <si>
    <t>Senor, Dan</t>
  </si>
  <si>
    <t>Dan Senor</t>
  </si>
  <si>
    <t>Start-up Nation: The Story of Israel's Economic Miracle</t>
  </si>
  <si>
    <t>Wood, John</t>
  </si>
  <si>
    <t>John Wood</t>
  </si>
  <si>
    <t>Leaving Microsoft to Change the World: An Entrepreneur's Odyssey to Educate the World's Children</t>
  </si>
  <si>
    <t>Unleashing the Ideavirus</t>
  </si>
  <si>
    <t>Kaplan Publishing</t>
  </si>
  <si>
    <t>The Bootstrapper's Bible: How to Start and Build a Business with a Great Idea and (Almost) No Money</t>
  </si>
  <si>
    <t>Innovation and Entrepreneurship: Practice and Principles</t>
  </si>
  <si>
    <t>Levy, Steven</t>
  </si>
  <si>
    <t>Steven Levy</t>
  </si>
  <si>
    <t>In the Plex: How Google Thinks, Works, and Shapes Our Lives</t>
  </si>
  <si>
    <t>Penguin (Non-Classics)</t>
  </si>
  <si>
    <t>Ferguson, Niall</t>
  </si>
  <si>
    <t>Niall Ferguson</t>
  </si>
  <si>
    <t>The House of Rothschild: Volume 1: Money's Prophets: 1798-1848</t>
  </si>
  <si>
    <t>Original Publication Year</t>
  </si>
  <si>
    <t>Year Published</t>
  </si>
  <si>
    <t>Number of Pages</t>
  </si>
  <si>
    <t>Binding</t>
  </si>
  <si>
    <t>Publisher</t>
  </si>
  <si>
    <t>Average Rating</t>
  </si>
  <si>
    <t>My Rating</t>
  </si>
  <si>
    <t>ISBN13</t>
  </si>
  <si>
    <t>ISBN</t>
  </si>
  <si>
    <t>Additional Authors</t>
  </si>
  <si>
    <t>Author l-f</t>
  </si>
  <si>
    <t>Author</t>
  </si>
  <si>
    <t>Title</t>
  </si>
  <si>
    <t>Price</t>
  </si>
  <si>
    <t>Contact</t>
  </si>
  <si>
    <t>Startup Weekend</t>
  </si>
  <si>
    <t>Tim Metzner</t>
  </si>
  <si>
    <t>tim@sparkpeople.com</t>
  </si>
  <si>
    <t>513-241-6470</t>
  </si>
  <si>
    <t>The Moth</t>
  </si>
  <si>
    <t>Score</t>
  </si>
  <si>
    <t>Downtown Branch</t>
  </si>
  <si>
    <t>513-369-6900</t>
  </si>
  <si>
    <t>513-369-6034</t>
  </si>
  <si>
    <t>Jami Edelheit</t>
  </si>
  <si>
    <t>513-706-5444</t>
  </si>
  <si>
    <t>Jami.EvergreenCapital@gmail.com</t>
  </si>
  <si>
    <t xml:space="preserve">Dan O’Keeffe </t>
  </si>
  <si>
    <t>513-221-1526</t>
  </si>
  <si>
    <t>TEDxCincinnati</t>
  </si>
  <si>
    <t>TEDxCincy</t>
  </si>
  <si>
    <t>212-742-0551</t>
  </si>
  <si>
    <t>Corner BLOC Coffee</t>
  </si>
  <si>
    <t>Rhett@cornerbloccoffee.com</t>
  </si>
  <si>
    <t>Rhett</t>
  </si>
  <si>
    <t>tony@coffee-emporium.com</t>
  </si>
  <si>
    <t>Coffee Emporium</t>
  </si>
  <si>
    <t>513-429-4548</t>
  </si>
  <si>
    <t>513-651-5483</t>
  </si>
  <si>
    <t>Tony</t>
  </si>
  <si>
    <t xml:space="preserve">Iris Book Café </t>
  </si>
  <si>
    <t>513-381-2665</t>
  </si>
  <si>
    <t>Lookout Joe</t>
  </si>
  <si>
    <t>513-871-8626</t>
  </si>
  <si>
    <t>859-428-7078</t>
  </si>
  <si>
    <t>Groove Coffee House</t>
  </si>
  <si>
    <t>Rohs Street Café</t>
  </si>
  <si>
    <t>513-381-7647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</si>
</sst>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1" fillId="0" borderId="0" xfId="17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tony@coffee-emporium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tim@sparkpeo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19" sqref="D19"/>
    </sheetView>
  </sheetViews>
  <sheetFormatPr baseColWidth="10" defaultRowHeight="15" x14ac:dyDescent="0"/>
  <cols>
    <col min="1" max="1" width="15.1640625" bestFit="1" customWidth="1"/>
    <col min="2" max="2" width="24.6640625" bestFit="1" customWidth="1"/>
    <col min="3" max="3" width="14.6640625" customWidth="1"/>
  </cols>
  <sheetData>
    <row r="1" spans="1:4">
      <c r="A1" t="s">
        <v>0</v>
      </c>
      <c r="B1" t="s">
        <v>1</v>
      </c>
      <c r="C1" t="s">
        <v>44</v>
      </c>
      <c r="D1" t="s">
        <v>248</v>
      </c>
    </row>
    <row r="2" spans="1:4">
      <c r="A2" t="s">
        <v>10</v>
      </c>
      <c r="B2" t="s">
        <v>29</v>
      </c>
      <c r="C2" t="s">
        <v>45</v>
      </c>
    </row>
    <row r="3" spans="1:4">
      <c r="A3" t="s">
        <v>11</v>
      </c>
      <c r="B3" t="s">
        <v>30</v>
      </c>
      <c r="C3" t="s">
        <v>46</v>
      </c>
    </row>
    <row r="4" spans="1:4">
      <c r="A4" t="s">
        <v>12</v>
      </c>
      <c r="B4" t="s">
        <v>31</v>
      </c>
      <c r="C4" t="s">
        <v>45</v>
      </c>
    </row>
    <row r="5" spans="1:4">
      <c r="A5" t="s">
        <v>13</v>
      </c>
      <c r="B5" t="s">
        <v>32</v>
      </c>
      <c r="C5" t="s">
        <v>47</v>
      </c>
    </row>
    <row r="6" spans="1:4">
      <c r="A6" t="s">
        <v>14</v>
      </c>
      <c r="B6" t="s">
        <v>33</v>
      </c>
      <c r="C6" t="s">
        <v>45</v>
      </c>
    </row>
    <row r="7" spans="1:4">
      <c r="A7" t="s">
        <v>15</v>
      </c>
      <c r="B7" t="s">
        <v>34</v>
      </c>
      <c r="C7" t="s">
        <v>34</v>
      </c>
    </row>
    <row r="8" spans="1:4">
      <c r="A8" t="s">
        <v>16</v>
      </c>
      <c r="B8" t="s">
        <v>35</v>
      </c>
      <c r="C8" t="s">
        <v>48</v>
      </c>
    </row>
    <row r="9" spans="1:4">
      <c r="A9" t="s">
        <v>17</v>
      </c>
      <c r="B9" t="s">
        <v>36</v>
      </c>
      <c r="C9" t="s">
        <v>45</v>
      </c>
    </row>
    <row r="10" spans="1:4">
      <c r="A10" t="s">
        <v>18</v>
      </c>
      <c r="B10" t="s">
        <v>37</v>
      </c>
      <c r="C10" t="s">
        <v>45</v>
      </c>
    </row>
    <row r="11" spans="1:4">
      <c r="A11" t="s">
        <v>19</v>
      </c>
      <c r="B11" t="s">
        <v>38</v>
      </c>
      <c r="C11" t="s">
        <v>45</v>
      </c>
    </row>
    <row r="12" spans="1:4">
      <c r="A12" t="s">
        <v>20</v>
      </c>
      <c r="B12" t="s">
        <v>28</v>
      </c>
    </row>
    <row r="13" spans="1:4">
      <c r="A13" t="s">
        <v>21</v>
      </c>
      <c r="B13" t="s">
        <v>27</v>
      </c>
      <c r="C13" t="s">
        <v>48</v>
      </c>
    </row>
    <row r="14" spans="1:4">
      <c r="A14" t="s">
        <v>22</v>
      </c>
      <c r="B14" t="s">
        <v>39</v>
      </c>
      <c r="C14" t="s">
        <v>45</v>
      </c>
    </row>
    <row r="15" spans="1:4">
      <c r="A15" t="s">
        <v>23</v>
      </c>
      <c r="B15" t="s">
        <v>40</v>
      </c>
      <c r="C15" t="s">
        <v>45</v>
      </c>
    </row>
    <row r="16" spans="1:4">
      <c r="A16" t="s">
        <v>24</v>
      </c>
      <c r="B16" t="s">
        <v>41</v>
      </c>
      <c r="C16" t="s">
        <v>45</v>
      </c>
    </row>
    <row r="17" spans="1:3">
      <c r="A17" t="s">
        <v>25</v>
      </c>
      <c r="B17" t="s">
        <v>42</v>
      </c>
      <c r="C17" t="s">
        <v>45</v>
      </c>
    </row>
    <row r="18" spans="1:3">
      <c r="A18" t="s">
        <v>26</v>
      </c>
      <c r="B18" t="s">
        <v>43</v>
      </c>
      <c r="C18" t="s">
        <v>45</v>
      </c>
    </row>
    <row r="19" spans="1:3">
      <c r="B19" t="s">
        <v>5</v>
      </c>
    </row>
    <row r="20" spans="1:3">
      <c r="A20" t="s">
        <v>49</v>
      </c>
      <c r="B20" t="s">
        <v>6</v>
      </c>
    </row>
    <row r="21" spans="1:3">
      <c r="B21" t="s">
        <v>7</v>
      </c>
    </row>
    <row r="22" spans="1:3">
      <c r="B22" t="s">
        <v>8</v>
      </c>
    </row>
    <row r="23" spans="1:3">
      <c r="B23" t="s">
        <v>9</v>
      </c>
    </row>
    <row r="24" spans="1:3">
      <c r="A24" t="s">
        <v>50</v>
      </c>
      <c r="B24" t="s">
        <v>51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selection activeCell="C25" sqref="C25"/>
    </sheetView>
  </sheetViews>
  <sheetFormatPr baseColWidth="10" defaultRowHeight="15" x14ac:dyDescent="0"/>
  <cols>
    <col min="3" max="3" width="59" customWidth="1"/>
    <col min="6" max="6" width="17.5" customWidth="1"/>
    <col min="8" max="8" width="14" customWidth="1"/>
    <col min="11" max="11" width="17.5" customWidth="1"/>
  </cols>
  <sheetData>
    <row r="1" spans="1:17">
      <c r="A1" t="s">
        <v>2</v>
      </c>
      <c r="B1" t="s">
        <v>247</v>
      </c>
      <c r="C1" t="s">
        <v>246</v>
      </c>
      <c r="D1" t="s">
        <v>245</v>
      </c>
      <c r="E1" t="s">
        <v>244</v>
      </c>
      <c r="F1" t="s">
        <v>243</v>
      </c>
      <c r="G1" t="s">
        <v>242</v>
      </c>
      <c r="H1" t="s">
        <v>241</v>
      </c>
      <c r="I1" t="s">
        <v>240</v>
      </c>
      <c r="J1" t="s">
        <v>239</v>
      </c>
      <c r="K1" t="s">
        <v>238</v>
      </c>
      <c r="L1" t="s">
        <v>237</v>
      </c>
      <c r="M1" t="s">
        <v>236</v>
      </c>
      <c r="N1" t="s">
        <v>235</v>
      </c>
      <c r="O1" t="s">
        <v>234</v>
      </c>
    </row>
    <row r="2" spans="1:17">
      <c r="A2">
        <v>1</v>
      </c>
      <c r="B2">
        <v>16.5</v>
      </c>
      <c r="C2" t="s">
        <v>233</v>
      </c>
      <c r="D2" t="s">
        <v>232</v>
      </c>
      <c r="E2" t="s">
        <v>231</v>
      </c>
      <c r="G2" t="str">
        <f>"0140240845"</f>
        <v>0140240845</v>
      </c>
      <c r="H2" t="str">
        <f>"9780140240849"</f>
        <v>9780140240849</v>
      </c>
      <c r="J2">
        <v>3.75</v>
      </c>
      <c r="K2" t="s">
        <v>230</v>
      </c>
      <c r="L2" t="s">
        <v>55</v>
      </c>
      <c r="M2">
        <v>672</v>
      </c>
      <c r="N2">
        <v>1999</v>
      </c>
      <c r="O2">
        <v>1998</v>
      </c>
      <c r="Q2" s="1"/>
    </row>
    <row r="3" spans="1:17">
      <c r="A3">
        <f>A2+1</f>
        <v>2</v>
      </c>
      <c r="B3">
        <v>15</v>
      </c>
      <c r="C3" t="s">
        <v>229</v>
      </c>
      <c r="D3" t="s">
        <v>228</v>
      </c>
      <c r="E3" t="s">
        <v>227</v>
      </c>
      <c r="G3" t="str">
        <f>"1416596585"</f>
        <v>1416596585</v>
      </c>
      <c r="H3" t="str">
        <f>"9781416596585"</f>
        <v>9781416596585</v>
      </c>
      <c r="J3">
        <v>3.97</v>
      </c>
      <c r="K3" t="s">
        <v>122</v>
      </c>
      <c r="L3" t="s">
        <v>60</v>
      </c>
      <c r="M3">
        <v>432</v>
      </c>
      <c r="N3">
        <v>2011</v>
      </c>
      <c r="O3">
        <v>2011</v>
      </c>
      <c r="Q3" s="1"/>
    </row>
    <row r="4" spans="1:17">
      <c r="A4">
        <f>A3+1</f>
        <v>3</v>
      </c>
      <c r="B4">
        <v>15</v>
      </c>
      <c r="C4" t="s">
        <v>226</v>
      </c>
      <c r="D4" t="s">
        <v>58</v>
      </c>
      <c r="E4" t="s">
        <v>57</v>
      </c>
      <c r="G4" t="str">
        <f>"0887306187"</f>
        <v>0887306187</v>
      </c>
      <c r="H4" t="str">
        <f>"9780887306181"</f>
        <v>9780887306181</v>
      </c>
      <c r="J4">
        <v>4.12</v>
      </c>
      <c r="K4" t="s">
        <v>90</v>
      </c>
      <c r="L4" t="s">
        <v>55</v>
      </c>
      <c r="M4">
        <v>288</v>
      </c>
      <c r="N4">
        <v>1993</v>
      </c>
      <c r="O4">
        <v>1985</v>
      </c>
      <c r="Q4" s="1"/>
    </row>
    <row r="5" spans="1:17">
      <c r="A5">
        <f>A4+1</f>
        <v>4</v>
      </c>
      <c r="B5">
        <v>15</v>
      </c>
      <c r="C5" t="s">
        <v>225</v>
      </c>
      <c r="D5" t="s">
        <v>157</v>
      </c>
      <c r="E5" t="s">
        <v>156</v>
      </c>
      <c r="G5" t="str">
        <f>"157410103X"</f>
        <v>157410103X</v>
      </c>
      <c r="H5" t="str">
        <f>"9781574101034"</f>
        <v>9781574101034</v>
      </c>
      <c r="J5">
        <v>3.85</v>
      </c>
      <c r="K5" t="s">
        <v>224</v>
      </c>
      <c r="L5" t="s">
        <v>55</v>
      </c>
      <c r="M5">
        <v>288</v>
      </c>
      <c r="N5">
        <v>1998</v>
      </c>
      <c r="O5">
        <v>1998</v>
      </c>
      <c r="Q5" s="1"/>
    </row>
    <row r="6" spans="1:17">
      <c r="A6">
        <f>A5+1</f>
        <v>5</v>
      </c>
      <c r="B6">
        <v>15</v>
      </c>
      <c r="C6" t="s">
        <v>223</v>
      </c>
      <c r="D6" t="s">
        <v>157</v>
      </c>
      <c r="E6" t="s">
        <v>156</v>
      </c>
      <c r="F6" t="s">
        <v>120</v>
      </c>
      <c r="G6" t="str">
        <f>"0786887176"</f>
        <v>0786887176</v>
      </c>
      <c r="H6" t="str">
        <f>"9780786887170"</f>
        <v>9780786887170</v>
      </c>
      <c r="J6">
        <v>3.86</v>
      </c>
      <c r="K6" t="s">
        <v>164</v>
      </c>
      <c r="L6" t="s">
        <v>55</v>
      </c>
      <c r="M6">
        <v>240</v>
      </c>
      <c r="N6">
        <v>2001</v>
      </c>
      <c r="O6">
        <v>2000</v>
      </c>
      <c r="Q6" s="1"/>
    </row>
    <row r="7" spans="1:17">
      <c r="A7">
        <f>A6+1</f>
        <v>6</v>
      </c>
      <c r="B7">
        <v>15</v>
      </c>
      <c r="C7" t="s">
        <v>222</v>
      </c>
      <c r="D7" t="s">
        <v>221</v>
      </c>
      <c r="E7" t="s">
        <v>220</v>
      </c>
      <c r="G7" t="str">
        <f>"006112107X"</f>
        <v>006112107X</v>
      </c>
      <c r="H7" t="str">
        <f>"9780061121074"</f>
        <v>9780061121074</v>
      </c>
      <c r="J7">
        <v>4.08</v>
      </c>
      <c r="K7" t="s">
        <v>56</v>
      </c>
      <c r="L7" t="s">
        <v>60</v>
      </c>
      <c r="M7">
        <v>272</v>
      </c>
      <c r="N7">
        <v>2006</v>
      </c>
      <c r="Q7" s="1"/>
    </row>
    <row r="8" spans="1:17">
      <c r="A8">
        <f>A7+1</f>
        <v>7</v>
      </c>
      <c r="B8">
        <v>15</v>
      </c>
      <c r="C8" t="s">
        <v>219</v>
      </c>
      <c r="D8" t="s">
        <v>218</v>
      </c>
      <c r="E8" t="s">
        <v>217</v>
      </c>
      <c r="F8" t="s">
        <v>216</v>
      </c>
      <c r="G8" t="str">
        <f>"044654146X"</f>
        <v>044654146X</v>
      </c>
      <c r="H8" t="str">
        <f>"9780446541466"</f>
        <v>9780446541466</v>
      </c>
      <c r="J8">
        <v>4.08</v>
      </c>
      <c r="K8" t="s">
        <v>81</v>
      </c>
      <c r="L8" t="s">
        <v>60</v>
      </c>
      <c r="M8">
        <v>304</v>
      </c>
      <c r="N8">
        <v>2009</v>
      </c>
      <c r="O8">
        <v>2009</v>
      </c>
      <c r="Q8" s="1"/>
    </row>
    <row r="9" spans="1:17">
      <c r="A9">
        <f>A8+1</f>
        <v>8</v>
      </c>
      <c r="B9">
        <v>15</v>
      </c>
      <c r="C9" t="s">
        <v>215</v>
      </c>
      <c r="D9" t="s">
        <v>214</v>
      </c>
      <c r="E9" t="s">
        <v>213</v>
      </c>
      <c r="G9" t="str">
        <f>"0712678867"</f>
        <v>0712678867</v>
      </c>
      <c r="H9" t="str">
        <f>"9780712678865"</f>
        <v>9780712678865</v>
      </c>
      <c r="J9">
        <v>4.22</v>
      </c>
      <c r="K9" t="s">
        <v>159</v>
      </c>
      <c r="L9" t="s">
        <v>55</v>
      </c>
      <c r="M9">
        <v>336</v>
      </c>
      <c r="N9">
        <v>2001</v>
      </c>
      <c r="O9">
        <v>1993</v>
      </c>
      <c r="Q9" s="1"/>
    </row>
    <row r="10" spans="1:17">
      <c r="A10">
        <f>A9+1</f>
        <v>9</v>
      </c>
      <c r="B10">
        <v>15</v>
      </c>
      <c r="C10" t="s">
        <v>212</v>
      </c>
      <c r="D10" t="s">
        <v>211</v>
      </c>
      <c r="E10" t="s">
        <v>210</v>
      </c>
      <c r="F10" t="s">
        <v>68</v>
      </c>
      <c r="G10" t="str">
        <f>"1591842573"</f>
        <v>1591842573</v>
      </c>
      <c r="H10" t="str">
        <f>"9781591842576"</f>
        <v>9781591842576</v>
      </c>
      <c r="J10">
        <v>3.74</v>
      </c>
      <c r="K10" t="s">
        <v>66</v>
      </c>
      <c r="L10" t="s">
        <v>60</v>
      </c>
      <c r="M10">
        <v>352</v>
      </c>
      <c r="N10">
        <v>2009</v>
      </c>
      <c r="O10">
        <v>2009</v>
      </c>
      <c r="Q10" s="1"/>
    </row>
    <row r="11" spans="1:17">
      <c r="A11">
        <f>A10+1</f>
        <v>10</v>
      </c>
      <c r="B11">
        <v>15</v>
      </c>
      <c r="C11" t="s">
        <v>209</v>
      </c>
      <c r="D11" t="s">
        <v>208</v>
      </c>
      <c r="E11" t="s">
        <v>207</v>
      </c>
      <c r="G11" t="str">
        <f>"1591843251"</f>
        <v>1591843251</v>
      </c>
      <c r="H11" t="str">
        <f>"9781591843252"</f>
        <v>9781591843252</v>
      </c>
      <c r="J11">
        <v>3.76</v>
      </c>
      <c r="K11" t="s">
        <v>66</v>
      </c>
      <c r="L11" t="s">
        <v>60</v>
      </c>
      <c r="M11">
        <v>256</v>
      </c>
      <c r="N11">
        <v>2010</v>
      </c>
      <c r="O11">
        <v>2010</v>
      </c>
      <c r="Q11" s="1"/>
    </row>
    <row r="12" spans="1:17">
      <c r="A12">
        <f>A11+1</f>
        <v>11</v>
      </c>
      <c r="B12">
        <v>15</v>
      </c>
      <c r="C12" t="s">
        <v>206</v>
      </c>
      <c r="D12" t="s">
        <v>205</v>
      </c>
      <c r="E12" t="s">
        <v>204</v>
      </c>
      <c r="G12" t="str">
        <f>"0385491743"</f>
        <v>0385491743</v>
      </c>
      <c r="H12" t="str">
        <f>"9780385491747"</f>
        <v>9780385491747</v>
      </c>
      <c r="J12">
        <v>3.8</v>
      </c>
      <c r="K12" t="s">
        <v>203</v>
      </c>
      <c r="L12" t="s">
        <v>55</v>
      </c>
      <c r="M12">
        <v>288</v>
      </c>
      <c r="N12">
        <v>2008</v>
      </c>
      <c r="O12">
        <v>1950</v>
      </c>
      <c r="Q12" s="1"/>
    </row>
    <row r="13" spans="1:17">
      <c r="A13">
        <f>A12+1</f>
        <v>12</v>
      </c>
      <c r="B13">
        <v>15</v>
      </c>
      <c r="C13" t="s">
        <v>202</v>
      </c>
      <c r="D13" t="s">
        <v>201</v>
      </c>
      <c r="E13" t="s">
        <v>200</v>
      </c>
      <c r="G13" t="str">
        <f>"0671671642"</f>
        <v>0671671642</v>
      </c>
      <c r="H13" t="str">
        <f>"9780671671648"</f>
        <v>9780671671648</v>
      </c>
      <c r="J13">
        <v>4</v>
      </c>
      <c r="K13" t="s">
        <v>122</v>
      </c>
      <c r="L13" t="s">
        <v>55</v>
      </c>
      <c r="M13">
        <v>256</v>
      </c>
      <c r="N13">
        <v>1988</v>
      </c>
      <c r="Q13" s="1"/>
    </row>
    <row r="14" spans="1:17">
      <c r="A14">
        <f>A13+1</f>
        <v>13</v>
      </c>
      <c r="B14">
        <v>15</v>
      </c>
      <c r="C14" t="s">
        <v>199</v>
      </c>
      <c r="D14" t="s">
        <v>157</v>
      </c>
      <c r="E14" t="s">
        <v>156</v>
      </c>
      <c r="G14" t="str">
        <f>"1936719002"</f>
        <v>1936719002</v>
      </c>
      <c r="H14" t="str">
        <f>"9781936719006"</f>
        <v>9781936719006</v>
      </c>
      <c r="J14">
        <v>3.74</v>
      </c>
      <c r="K14" t="s">
        <v>198</v>
      </c>
      <c r="L14" t="s">
        <v>60</v>
      </c>
      <c r="M14">
        <v>96</v>
      </c>
      <c r="N14">
        <v>2011</v>
      </c>
      <c r="O14">
        <v>2011</v>
      </c>
      <c r="Q14" s="1"/>
    </row>
    <row r="15" spans="1:17">
      <c r="A15">
        <f>A14+1</f>
        <v>14</v>
      </c>
      <c r="B15">
        <v>15</v>
      </c>
      <c r="C15" t="s">
        <v>197</v>
      </c>
      <c r="D15" t="s">
        <v>196</v>
      </c>
      <c r="E15" t="s">
        <v>195</v>
      </c>
      <c r="G15" t="str">
        <f>"1591843529"</f>
        <v>1591843529</v>
      </c>
      <c r="H15" t="str">
        <f>"9781591843528"</f>
        <v>9781591843528</v>
      </c>
      <c r="J15">
        <v>3.98</v>
      </c>
      <c r="K15" t="s">
        <v>66</v>
      </c>
      <c r="L15" t="s">
        <v>60</v>
      </c>
      <c r="M15">
        <v>416</v>
      </c>
      <c r="N15">
        <v>2010</v>
      </c>
      <c r="O15">
        <v>2010</v>
      </c>
      <c r="Q15" s="1"/>
    </row>
    <row r="16" spans="1:17">
      <c r="A16">
        <f>A15+1</f>
        <v>15</v>
      </c>
      <c r="B16">
        <v>15</v>
      </c>
      <c r="C16" t="s">
        <v>194</v>
      </c>
      <c r="D16" t="s">
        <v>141</v>
      </c>
      <c r="E16" t="s">
        <v>140</v>
      </c>
      <c r="F16" t="s">
        <v>193</v>
      </c>
      <c r="G16" t="str">
        <f>"0470929820"</f>
        <v>0470929820</v>
      </c>
      <c r="H16" t="str">
        <f>"9780470929827"</f>
        <v>9780470929827</v>
      </c>
      <c r="J16">
        <v>4.3899999999999997</v>
      </c>
      <c r="K16" t="s">
        <v>138</v>
      </c>
      <c r="L16" t="s">
        <v>60</v>
      </c>
      <c r="M16">
        <v>219</v>
      </c>
      <c r="N16">
        <v>2011</v>
      </c>
      <c r="O16">
        <v>2011</v>
      </c>
      <c r="Q16" s="1"/>
    </row>
    <row r="17" spans="1:17">
      <c r="A17">
        <f>A16+1</f>
        <v>16</v>
      </c>
      <c r="B17">
        <v>15</v>
      </c>
      <c r="C17" t="s">
        <v>192</v>
      </c>
      <c r="D17" t="s">
        <v>191</v>
      </c>
      <c r="E17" t="s">
        <v>190</v>
      </c>
      <c r="F17" t="s">
        <v>189</v>
      </c>
      <c r="G17" t="str">
        <f>"1422104060"</f>
        <v>1422104060</v>
      </c>
      <c r="H17" t="str">
        <f>"9781422104064"</f>
        <v>9781422104064</v>
      </c>
      <c r="J17">
        <v>3.61</v>
      </c>
      <c r="K17" t="s">
        <v>143</v>
      </c>
      <c r="L17" t="s">
        <v>60</v>
      </c>
      <c r="M17">
        <v>272</v>
      </c>
      <c r="N17">
        <v>2008</v>
      </c>
      <c r="O17">
        <v>2008</v>
      </c>
      <c r="Q17" s="1"/>
    </row>
    <row r="18" spans="1:17">
      <c r="A18">
        <f>A17+1</f>
        <v>17</v>
      </c>
      <c r="B18">
        <v>15</v>
      </c>
      <c r="C18" t="s">
        <v>188</v>
      </c>
      <c r="D18" t="s">
        <v>157</v>
      </c>
      <c r="E18" t="s">
        <v>156</v>
      </c>
      <c r="G18" t="str">
        <f>"159184021X"</f>
        <v>159184021X</v>
      </c>
      <c r="H18" t="str">
        <f>"9781591840213"</f>
        <v>9781591840213</v>
      </c>
      <c r="J18">
        <v>3.87</v>
      </c>
      <c r="K18" t="s">
        <v>66</v>
      </c>
      <c r="L18" t="s">
        <v>60</v>
      </c>
      <c r="M18">
        <v>160</v>
      </c>
      <c r="N18">
        <v>2003</v>
      </c>
      <c r="O18">
        <v>2002</v>
      </c>
      <c r="Q18" s="1"/>
    </row>
    <row r="19" spans="1:17">
      <c r="A19">
        <f>A18+1</f>
        <v>18</v>
      </c>
      <c r="B19">
        <v>15</v>
      </c>
      <c r="C19" t="s">
        <v>187</v>
      </c>
      <c r="D19" t="s">
        <v>120</v>
      </c>
      <c r="E19" t="s">
        <v>119</v>
      </c>
      <c r="G19" t="str">
        <f>"0316010669"</f>
        <v>0316010669</v>
      </c>
      <c r="H19" t="str">
        <f>"9780316010665"</f>
        <v>9780316010665</v>
      </c>
      <c r="J19">
        <v>3.75</v>
      </c>
      <c r="K19" t="s">
        <v>118</v>
      </c>
      <c r="L19" t="s">
        <v>55</v>
      </c>
      <c r="M19">
        <v>296</v>
      </c>
      <c r="N19">
        <v>2007</v>
      </c>
      <c r="O19">
        <v>2005</v>
      </c>
      <c r="Q19" s="1"/>
    </row>
    <row r="20" spans="1:17">
      <c r="A20">
        <f>A19+1</f>
        <v>19</v>
      </c>
      <c r="B20">
        <v>15</v>
      </c>
      <c r="C20" t="s">
        <v>186</v>
      </c>
      <c r="D20" t="s">
        <v>185</v>
      </c>
      <c r="E20" t="s">
        <v>184</v>
      </c>
      <c r="F20" t="s">
        <v>183</v>
      </c>
      <c r="G20" t="str">
        <f>"1586484931"</f>
        <v>1586484931</v>
      </c>
      <c r="H20" t="str">
        <f>"9781586484934"</f>
        <v>9781586484934</v>
      </c>
      <c r="J20">
        <v>3.89</v>
      </c>
      <c r="K20" t="s">
        <v>182</v>
      </c>
      <c r="L20" t="s">
        <v>60</v>
      </c>
      <c r="M20">
        <v>296</v>
      </c>
      <c r="N20">
        <v>2008</v>
      </c>
      <c r="O20">
        <v>1999</v>
      </c>
      <c r="Q20" s="1"/>
    </row>
    <row r="21" spans="1:17">
      <c r="A21">
        <f>A20+1</f>
        <v>20</v>
      </c>
      <c r="B21">
        <v>15</v>
      </c>
      <c r="C21" t="s">
        <v>181</v>
      </c>
      <c r="D21" t="s">
        <v>180</v>
      </c>
      <c r="E21" t="s">
        <v>179</v>
      </c>
      <c r="G21" t="str">
        <f>"159184312X"</f>
        <v>159184312X</v>
      </c>
      <c r="H21" t="str">
        <f>"9781591843122"</f>
        <v>9781591843122</v>
      </c>
      <c r="J21">
        <v>3.79</v>
      </c>
      <c r="K21" t="s">
        <v>66</v>
      </c>
      <c r="L21" t="s">
        <v>60</v>
      </c>
      <c r="M21">
        <v>256</v>
      </c>
      <c r="N21">
        <v>2010</v>
      </c>
      <c r="O21">
        <v>2010</v>
      </c>
      <c r="Q21" s="1"/>
    </row>
    <row r="22" spans="1:17">
      <c r="A22">
        <f>A21+1</f>
        <v>21</v>
      </c>
      <c r="B22">
        <v>15</v>
      </c>
      <c r="C22" t="s">
        <v>178</v>
      </c>
      <c r="D22" t="s">
        <v>177</v>
      </c>
      <c r="E22" t="s">
        <v>176</v>
      </c>
      <c r="G22" t="str">
        <f>"8190453011"</f>
        <v>8190453011</v>
      </c>
      <c r="H22" t="str">
        <f>"9788190453011"</f>
        <v>9788190453011</v>
      </c>
      <c r="J22">
        <v>3.46</v>
      </c>
      <c r="K22" t="s">
        <v>175</v>
      </c>
      <c r="L22" t="s">
        <v>55</v>
      </c>
      <c r="M22">
        <v>324</v>
      </c>
      <c r="N22">
        <v>2008</v>
      </c>
      <c r="O22">
        <v>2008</v>
      </c>
      <c r="Q22" s="1"/>
    </row>
    <row r="23" spans="1:17">
      <c r="A23">
        <f>A22+1</f>
        <v>22</v>
      </c>
      <c r="B23">
        <v>15</v>
      </c>
      <c r="C23" t="s">
        <v>174</v>
      </c>
      <c r="D23" t="s">
        <v>173</v>
      </c>
      <c r="E23" t="s">
        <v>172</v>
      </c>
      <c r="G23" t="str">
        <f>"1594487715"</f>
        <v>1594487715</v>
      </c>
      <c r="H23" t="str">
        <f>"9781594487712"</f>
        <v>9781594487712</v>
      </c>
      <c r="J23">
        <v>4.05</v>
      </c>
      <c r="K23" t="s">
        <v>171</v>
      </c>
      <c r="L23" t="s">
        <v>60</v>
      </c>
      <c r="M23">
        <v>336</v>
      </c>
      <c r="N23">
        <v>2010</v>
      </c>
      <c r="O23">
        <v>2010</v>
      </c>
      <c r="Q23" s="1"/>
    </row>
    <row r="24" spans="1:17">
      <c r="A24">
        <f>A23+1</f>
        <v>23</v>
      </c>
      <c r="B24">
        <v>15</v>
      </c>
      <c r="C24" t="s">
        <v>170</v>
      </c>
      <c r="D24" t="s">
        <v>101</v>
      </c>
      <c r="E24" t="s">
        <v>100</v>
      </c>
      <c r="F24" t="s">
        <v>169</v>
      </c>
      <c r="G24" t="str">
        <f>"1578518520"</f>
        <v>1578518520</v>
      </c>
      <c r="H24" t="str">
        <f>"9781578518524"</f>
        <v>9781578518524</v>
      </c>
      <c r="J24">
        <v>4</v>
      </c>
      <c r="K24" t="s">
        <v>143</v>
      </c>
      <c r="L24" t="s">
        <v>60</v>
      </c>
      <c r="M24">
        <v>320</v>
      </c>
      <c r="N24">
        <v>2003</v>
      </c>
      <c r="O24">
        <v>2003</v>
      </c>
      <c r="Q24" s="1"/>
    </row>
    <row r="25" spans="1:17">
      <c r="A25">
        <f>A24+1</f>
        <v>24</v>
      </c>
      <c r="B25">
        <v>15</v>
      </c>
      <c r="C25" t="s">
        <v>168</v>
      </c>
      <c r="D25" t="s">
        <v>68</v>
      </c>
      <c r="E25" t="s">
        <v>67</v>
      </c>
      <c r="G25" t="str">
        <f>"1591842239"</f>
        <v>1591842239</v>
      </c>
      <c r="H25" t="str">
        <f>"9781591842231"</f>
        <v>9781591842231</v>
      </c>
      <c r="J25">
        <v>3.94</v>
      </c>
      <c r="K25" t="s">
        <v>66</v>
      </c>
      <c r="L25" t="s">
        <v>60</v>
      </c>
      <c r="M25">
        <v>496</v>
      </c>
      <c r="N25">
        <v>2008</v>
      </c>
      <c r="O25">
        <v>2008</v>
      </c>
      <c r="Q25" s="1"/>
    </row>
    <row r="26" spans="1:17">
      <c r="A26">
        <f>A25+1</f>
        <v>25</v>
      </c>
      <c r="B26">
        <v>15</v>
      </c>
      <c r="C26" t="s">
        <v>167</v>
      </c>
      <c r="D26" t="s">
        <v>166</v>
      </c>
      <c r="E26" t="s">
        <v>165</v>
      </c>
      <c r="G26" t="str">
        <f>"1401302378"</f>
        <v>1401302378</v>
      </c>
      <c r="H26" t="str">
        <f>"9781401302375"</f>
        <v>9781401302375</v>
      </c>
      <c r="J26">
        <v>3.82</v>
      </c>
      <c r="K26" t="s">
        <v>164</v>
      </c>
      <c r="L26" t="s">
        <v>60</v>
      </c>
      <c r="M26">
        <v>226</v>
      </c>
      <c r="N26">
        <v>2006</v>
      </c>
      <c r="O26">
        <v>2006</v>
      </c>
      <c r="Q26" s="1"/>
    </row>
    <row r="27" spans="1:17">
      <c r="A27">
        <f>A26+1</f>
        <v>26</v>
      </c>
      <c r="B27">
        <v>15</v>
      </c>
      <c r="C27" t="s">
        <v>163</v>
      </c>
      <c r="D27" t="s">
        <v>162</v>
      </c>
      <c r="E27" t="s">
        <v>161</v>
      </c>
      <c r="F27" t="s">
        <v>160</v>
      </c>
      <c r="G27" t="str">
        <f>"1400064287"</f>
        <v>1400064287</v>
      </c>
      <c r="H27" t="str">
        <f>"9781400064281"</f>
        <v>9781400064281</v>
      </c>
      <c r="J27">
        <v>4</v>
      </c>
      <c r="K27" t="s">
        <v>159</v>
      </c>
      <c r="L27" t="s">
        <v>60</v>
      </c>
      <c r="M27">
        <v>304</v>
      </c>
      <c r="N27">
        <v>2007</v>
      </c>
      <c r="O27">
        <v>2006</v>
      </c>
      <c r="Q27" s="1"/>
    </row>
    <row r="28" spans="1:17">
      <c r="A28">
        <f>A27+1</f>
        <v>27</v>
      </c>
      <c r="B28">
        <v>15</v>
      </c>
      <c r="C28" t="s">
        <v>158</v>
      </c>
      <c r="D28" t="s">
        <v>157</v>
      </c>
      <c r="E28" t="s">
        <v>156</v>
      </c>
      <c r="G28" t="str">
        <f>"1591843162"</f>
        <v>1591843162</v>
      </c>
      <c r="H28" t="str">
        <f>"9781591843160"</f>
        <v>9781591843160</v>
      </c>
      <c r="J28">
        <v>3.97</v>
      </c>
      <c r="K28" t="s">
        <v>66</v>
      </c>
      <c r="L28" t="s">
        <v>60</v>
      </c>
      <c r="M28">
        <v>244</v>
      </c>
      <c r="N28">
        <v>2010</v>
      </c>
      <c r="O28">
        <v>2010</v>
      </c>
      <c r="Q28" s="1"/>
    </row>
    <row r="29" spans="1:17">
      <c r="A29">
        <f>A28+1</f>
        <v>28</v>
      </c>
      <c r="B29">
        <v>15</v>
      </c>
      <c r="C29" t="s">
        <v>155</v>
      </c>
      <c r="D29" t="s">
        <v>154</v>
      </c>
      <c r="E29" t="s">
        <v>153</v>
      </c>
      <c r="G29" t="str">
        <f>"0812932293"</f>
        <v>0812932293</v>
      </c>
      <c r="H29" t="str">
        <f>"9780812932294"</f>
        <v>9780812932294</v>
      </c>
      <c r="J29">
        <v>4.04</v>
      </c>
      <c r="K29" t="s">
        <v>61</v>
      </c>
      <c r="L29" t="s">
        <v>55</v>
      </c>
      <c r="M29">
        <v>416</v>
      </c>
      <c r="N29">
        <v>1999</v>
      </c>
      <c r="O29">
        <v>1998</v>
      </c>
      <c r="Q29" s="1"/>
    </row>
    <row r="30" spans="1:17">
      <c r="A30">
        <f>A29+1</f>
        <v>29</v>
      </c>
      <c r="B30">
        <v>15</v>
      </c>
      <c r="C30" t="s">
        <v>152</v>
      </c>
      <c r="D30" t="s">
        <v>151</v>
      </c>
      <c r="E30" t="s">
        <v>150</v>
      </c>
      <c r="G30" t="str">
        <f>""</f>
        <v/>
      </c>
      <c r="H30" t="str">
        <f>""</f>
        <v/>
      </c>
      <c r="J30">
        <v>4.26</v>
      </c>
      <c r="K30" t="s">
        <v>149</v>
      </c>
      <c r="L30" t="s">
        <v>148</v>
      </c>
      <c r="M30">
        <v>171</v>
      </c>
      <c r="N30">
        <v>2006</v>
      </c>
      <c r="O30">
        <v>2006</v>
      </c>
      <c r="Q30" s="1"/>
    </row>
    <row r="31" spans="1:17">
      <c r="A31">
        <f>A30+1</f>
        <v>30</v>
      </c>
      <c r="B31">
        <v>15</v>
      </c>
      <c r="C31" t="s">
        <v>147</v>
      </c>
      <c r="D31" t="s">
        <v>146</v>
      </c>
      <c r="E31" t="s">
        <v>145</v>
      </c>
      <c r="F31" t="s">
        <v>144</v>
      </c>
      <c r="G31" t="str">
        <f>"1591396190"</f>
        <v>1591396190</v>
      </c>
      <c r="H31" t="str">
        <f>"9781591396192"</f>
        <v>9781591396192</v>
      </c>
      <c r="J31">
        <v>3.82</v>
      </c>
      <c r="K31" t="s">
        <v>143</v>
      </c>
      <c r="L31" t="s">
        <v>60</v>
      </c>
      <c r="M31">
        <v>256</v>
      </c>
      <c r="N31">
        <v>2005</v>
      </c>
      <c r="O31">
        <v>2004</v>
      </c>
      <c r="Q31" s="1"/>
    </row>
    <row r="32" spans="1:17">
      <c r="A32">
        <f>A31+1</f>
        <v>31</v>
      </c>
      <c r="B32">
        <v>15</v>
      </c>
      <c r="C32" t="s">
        <v>142</v>
      </c>
      <c r="D32" t="s">
        <v>141</v>
      </c>
      <c r="E32" t="s">
        <v>140</v>
      </c>
      <c r="F32" t="s">
        <v>139</v>
      </c>
      <c r="G32" t="str">
        <f>"0470948795"</f>
        <v>0470948795</v>
      </c>
      <c r="H32" t="str">
        <f>"9780470948798"</f>
        <v>9780470948798</v>
      </c>
      <c r="J32">
        <v>3.84</v>
      </c>
      <c r="K32" t="s">
        <v>138</v>
      </c>
      <c r="L32" t="s">
        <v>137</v>
      </c>
      <c r="M32">
        <v>336</v>
      </c>
      <c r="N32">
        <v>2010</v>
      </c>
      <c r="O32">
        <v>2010</v>
      </c>
      <c r="Q32" s="1"/>
    </row>
    <row r="33" spans="1:17">
      <c r="A33">
        <f>A32+1</f>
        <v>32</v>
      </c>
      <c r="B33">
        <v>15</v>
      </c>
      <c r="C33" t="s">
        <v>136</v>
      </c>
      <c r="D33" t="s">
        <v>135</v>
      </c>
      <c r="E33" t="s">
        <v>134</v>
      </c>
      <c r="G33" t="str">
        <f>""</f>
        <v/>
      </c>
      <c r="H33" t="str">
        <f>""</f>
        <v/>
      </c>
      <c r="J33">
        <v>4.24</v>
      </c>
      <c r="L33" t="s">
        <v>133</v>
      </c>
      <c r="O33">
        <v>2011</v>
      </c>
      <c r="Q33" s="1"/>
    </row>
    <row r="34" spans="1:17">
      <c r="A34">
        <f>A33+1</f>
        <v>33</v>
      </c>
      <c r="B34">
        <v>15</v>
      </c>
      <c r="C34" t="s">
        <v>132</v>
      </c>
      <c r="D34" t="s">
        <v>131</v>
      </c>
      <c r="E34" t="s">
        <v>130</v>
      </c>
      <c r="G34" t="str">
        <f>"0307951529"</f>
        <v>0307951529</v>
      </c>
      <c r="H34" t="str">
        <f>"9780307951526"</f>
        <v>9780307951526</v>
      </c>
      <c r="J34">
        <v>4.04</v>
      </c>
      <c r="K34" t="s">
        <v>61</v>
      </c>
      <c r="L34" t="s">
        <v>60</v>
      </c>
      <c r="M34">
        <v>268</v>
      </c>
      <c r="N34">
        <v>2012</v>
      </c>
      <c r="O34">
        <v>2012</v>
      </c>
      <c r="Q34" s="1"/>
    </row>
    <row r="35" spans="1:17">
      <c r="A35">
        <f>A34+1</f>
        <v>34</v>
      </c>
      <c r="B35">
        <v>15</v>
      </c>
      <c r="C35" t="s">
        <v>129</v>
      </c>
      <c r="D35" t="s">
        <v>128</v>
      </c>
      <c r="E35" t="s">
        <v>127</v>
      </c>
      <c r="G35" t="str">
        <f>"0195138058"</f>
        <v>0195138058</v>
      </c>
      <c r="H35" t="str">
        <f>"9780195138054"</f>
        <v>9780195138054</v>
      </c>
      <c r="J35">
        <v>3.93</v>
      </c>
      <c r="K35" t="s">
        <v>126</v>
      </c>
      <c r="L35" t="s">
        <v>60</v>
      </c>
      <c r="M35">
        <v>320</v>
      </c>
      <c r="N35">
        <v>2004</v>
      </c>
      <c r="O35">
        <v>2004</v>
      </c>
      <c r="Q35" s="1"/>
    </row>
    <row r="36" spans="1:17">
      <c r="A36">
        <f>A35+1</f>
        <v>35</v>
      </c>
      <c r="B36">
        <v>15</v>
      </c>
      <c r="C36" t="s">
        <v>125</v>
      </c>
      <c r="D36" t="s">
        <v>124</v>
      </c>
      <c r="E36" t="s">
        <v>123</v>
      </c>
      <c r="G36" t="str">
        <f>"1451648537"</f>
        <v>1451648537</v>
      </c>
      <c r="H36" t="str">
        <f>"9781451648539"</f>
        <v>9781451648539</v>
      </c>
      <c r="J36">
        <v>4.1399999999999997</v>
      </c>
      <c r="K36" t="s">
        <v>122</v>
      </c>
      <c r="L36" t="s">
        <v>60</v>
      </c>
      <c r="M36">
        <v>630</v>
      </c>
      <c r="N36">
        <v>2011</v>
      </c>
      <c r="O36">
        <v>2011</v>
      </c>
      <c r="Q36" s="1"/>
    </row>
    <row r="37" spans="1:17">
      <c r="A37">
        <f>A36+1</f>
        <v>36</v>
      </c>
      <c r="B37">
        <v>15</v>
      </c>
      <c r="C37" t="s">
        <v>121</v>
      </c>
      <c r="D37" t="s">
        <v>120</v>
      </c>
      <c r="E37" t="s">
        <v>119</v>
      </c>
      <c r="G37" t="str">
        <f>"0316346624"</f>
        <v>0316346624</v>
      </c>
      <c r="H37" t="str">
        <f>"9780316346627"</f>
        <v>9780316346627</v>
      </c>
      <c r="J37">
        <v>3.72</v>
      </c>
      <c r="K37" t="s">
        <v>118</v>
      </c>
      <c r="L37" t="s">
        <v>55</v>
      </c>
      <c r="M37">
        <v>304</v>
      </c>
      <c r="N37">
        <v>2002</v>
      </c>
      <c r="O37">
        <v>2000</v>
      </c>
      <c r="Q37" s="1"/>
    </row>
    <row r="38" spans="1:17">
      <c r="A38">
        <f>A37+1</f>
        <v>37</v>
      </c>
      <c r="B38">
        <v>15</v>
      </c>
      <c r="C38" t="s">
        <v>117</v>
      </c>
      <c r="D38" t="s">
        <v>116</v>
      </c>
      <c r="E38" t="s">
        <v>115</v>
      </c>
      <c r="G38" t="str">
        <f>"0066620996"</f>
        <v>0066620996</v>
      </c>
      <c r="H38" t="str">
        <f>"9780066620992"</f>
        <v>9780066620992</v>
      </c>
      <c r="J38">
        <v>3.93</v>
      </c>
      <c r="K38" t="s">
        <v>90</v>
      </c>
      <c r="L38" t="s">
        <v>60</v>
      </c>
      <c r="M38">
        <v>300</v>
      </c>
      <c r="N38">
        <v>2001</v>
      </c>
      <c r="O38">
        <v>2001</v>
      </c>
      <c r="Q38" s="1"/>
    </row>
    <row r="39" spans="1:17">
      <c r="A39">
        <f>A38+1</f>
        <v>38</v>
      </c>
      <c r="B39">
        <v>15</v>
      </c>
      <c r="C39" t="s">
        <v>114</v>
      </c>
      <c r="D39" t="s">
        <v>113</v>
      </c>
      <c r="E39" t="s">
        <v>112</v>
      </c>
      <c r="G39" t="str">
        <f>"0061914177"</f>
        <v>0061914177</v>
      </c>
      <c r="H39" t="str">
        <f>"9780061914171"</f>
        <v>9780061914171</v>
      </c>
      <c r="J39">
        <v>3.8</v>
      </c>
      <c r="K39" t="s">
        <v>111</v>
      </c>
      <c r="L39" t="s">
        <v>60</v>
      </c>
      <c r="M39">
        <v>142</v>
      </c>
      <c r="N39">
        <v>2009</v>
      </c>
      <c r="O39">
        <v>2009</v>
      </c>
      <c r="Q39" s="1"/>
    </row>
    <row r="40" spans="1:17">
      <c r="A40">
        <f>A39+1</f>
        <v>39</v>
      </c>
      <c r="B40">
        <v>15</v>
      </c>
      <c r="C40" t="s">
        <v>110</v>
      </c>
      <c r="D40" t="s">
        <v>109</v>
      </c>
      <c r="E40" t="s">
        <v>108</v>
      </c>
      <c r="F40" t="s">
        <v>107</v>
      </c>
      <c r="G40" t="str">
        <f>"0060517123"</f>
        <v>0060517123</v>
      </c>
      <c r="H40" t="str">
        <f>"9780060517120"</f>
        <v>9780060517120</v>
      </c>
      <c r="J40">
        <v>4.0199999999999996</v>
      </c>
      <c r="K40" t="s">
        <v>90</v>
      </c>
      <c r="L40" t="s">
        <v>55</v>
      </c>
      <c r="M40">
        <v>211</v>
      </c>
      <c r="N40">
        <v>2002</v>
      </c>
      <c r="O40">
        <v>1991</v>
      </c>
      <c r="Q40" s="1"/>
    </row>
    <row r="41" spans="1:17">
      <c r="A41">
        <f>A40+1</f>
        <v>40</v>
      </c>
      <c r="B41">
        <v>15</v>
      </c>
      <c r="C41" t="s">
        <v>106</v>
      </c>
      <c r="D41" t="s">
        <v>105</v>
      </c>
      <c r="E41" t="s">
        <v>104</v>
      </c>
      <c r="G41" t="str">
        <f>"0751532711"</f>
        <v>0751532711</v>
      </c>
      <c r="H41" t="str">
        <f>"9780751532715"</f>
        <v>9780751532715</v>
      </c>
      <c r="J41">
        <v>3.65</v>
      </c>
      <c r="K41" t="s">
        <v>103</v>
      </c>
      <c r="L41" t="s">
        <v>55</v>
      </c>
      <c r="M41">
        <v>224</v>
      </c>
      <c r="N41">
        <v>2002</v>
      </c>
      <c r="O41">
        <v>1997</v>
      </c>
      <c r="Q41" s="1"/>
    </row>
    <row r="42" spans="1:17">
      <c r="A42">
        <f>A41+1</f>
        <v>41</v>
      </c>
      <c r="B42">
        <v>15</v>
      </c>
      <c r="C42" t="s">
        <v>102</v>
      </c>
      <c r="D42" t="s">
        <v>101</v>
      </c>
      <c r="E42" t="s">
        <v>100</v>
      </c>
      <c r="G42" t="str">
        <f>"0060521996"</f>
        <v>0060521996</v>
      </c>
      <c r="H42" t="str">
        <f>"9780060521998"</f>
        <v>9780060521998</v>
      </c>
      <c r="J42">
        <v>4.04</v>
      </c>
      <c r="K42" t="s">
        <v>99</v>
      </c>
      <c r="L42" t="s">
        <v>55</v>
      </c>
      <c r="M42">
        <v>320</v>
      </c>
      <c r="N42">
        <v>2003</v>
      </c>
      <c r="O42">
        <v>1997</v>
      </c>
      <c r="Q42" s="1"/>
    </row>
    <row r="43" spans="1:17">
      <c r="A43">
        <f>A42+1</f>
        <v>42</v>
      </c>
      <c r="B43">
        <v>15</v>
      </c>
      <c r="C43" t="s">
        <v>98</v>
      </c>
      <c r="D43" t="s">
        <v>97</v>
      </c>
      <c r="E43" t="s">
        <v>96</v>
      </c>
      <c r="F43" t="s">
        <v>95</v>
      </c>
      <c r="G43" t="str">
        <f>"1590597141"</f>
        <v>1590597141</v>
      </c>
      <c r="H43" t="str">
        <f>"9781590597149"</f>
        <v>9781590597149</v>
      </c>
      <c r="J43">
        <v>4.0999999999999996</v>
      </c>
      <c r="K43" t="s">
        <v>94</v>
      </c>
      <c r="L43" t="s">
        <v>60</v>
      </c>
      <c r="M43">
        <v>456</v>
      </c>
      <c r="N43">
        <v>2007</v>
      </c>
      <c r="O43">
        <v>2001</v>
      </c>
      <c r="Q43" s="1"/>
    </row>
    <row r="44" spans="1:17">
      <c r="A44">
        <f>A43+1</f>
        <v>43</v>
      </c>
      <c r="B44">
        <v>15</v>
      </c>
      <c r="C44" t="s">
        <v>93</v>
      </c>
      <c r="D44" t="s">
        <v>92</v>
      </c>
      <c r="E44" t="s">
        <v>91</v>
      </c>
      <c r="G44" t="str">
        <f>"0887307280"</f>
        <v>0887307280</v>
      </c>
      <c r="H44" t="str">
        <f>"9780887307287"</f>
        <v>9780887307287</v>
      </c>
      <c r="J44">
        <v>3.97</v>
      </c>
      <c r="K44" t="s">
        <v>90</v>
      </c>
      <c r="L44" t="s">
        <v>55</v>
      </c>
      <c r="M44">
        <v>269</v>
      </c>
      <c r="N44">
        <v>1995</v>
      </c>
      <c r="O44">
        <v>1985</v>
      </c>
      <c r="Q44" s="1"/>
    </row>
    <row r="45" spans="1:17">
      <c r="A45">
        <f>A44+1</f>
        <v>44</v>
      </c>
      <c r="B45">
        <v>15</v>
      </c>
      <c r="C45" t="s">
        <v>89</v>
      </c>
      <c r="D45" t="s">
        <v>88</v>
      </c>
      <c r="E45" t="s">
        <v>87</v>
      </c>
      <c r="F45" t="s">
        <v>86</v>
      </c>
      <c r="G45" t="str">
        <f>"2839906171"</f>
        <v>2839906171</v>
      </c>
      <c r="H45" t="str">
        <f>"9782839906173"</f>
        <v>9782839906173</v>
      </c>
      <c r="J45">
        <v>4.33</v>
      </c>
      <c r="K45" t="s">
        <v>85</v>
      </c>
      <c r="N45">
        <v>2010</v>
      </c>
      <c r="O45">
        <v>2009</v>
      </c>
      <c r="Q45" s="1"/>
    </row>
    <row r="46" spans="1:17">
      <c r="A46">
        <f>A45+1</f>
        <v>45</v>
      </c>
      <c r="B46">
        <v>15</v>
      </c>
      <c r="C46" t="s">
        <v>84</v>
      </c>
      <c r="D46" t="s">
        <v>83</v>
      </c>
      <c r="E46" t="s">
        <v>82</v>
      </c>
      <c r="G46" t="str">
        <f>"0446563048"</f>
        <v>0446563048</v>
      </c>
      <c r="H46" t="str">
        <f>"9780446563048"</f>
        <v>9780446563048</v>
      </c>
      <c r="J46">
        <v>4.04</v>
      </c>
      <c r="K46" t="s">
        <v>81</v>
      </c>
      <c r="L46" t="s">
        <v>60</v>
      </c>
      <c r="M46">
        <v>246</v>
      </c>
      <c r="N46">
        <v>2010</v>
      </c>
      <c r="O46">
        <v>2010</v>
      </c>
      <c r="Q46" s="1"/>
    </row>
    <row r="47" spans="1:17">
      <c r="A47">
        <f>A46+1</f>
        <v>46</v>
      </c>
      <c r="B47">
        <v>15</v>
      </c>
      <c r="C47" t="s">
        <v>80</v>
      </c>
      <c r="D47" t="s">
        <v>79</v>
      </c>
      <c r="E47" t="s">
        <v>78</v>
      </c>
      <c r="G47" t="str">
        <f>"0976470705"</f>
        <v>0976470705</v>
      </c>
      <c r="H47" t="str">
        <f>"9780976470700"</f>
        <v>9780976470700</v>
      </c>
      <c r="J47">
        <v>4.26</v>
      </c>
      <c r="K47" t="s">
        <v>77</v>
      </c>
      <c r="L47" t="s">
        <v>55</v>
      </c>
      <c r="M47">
        <v>275</v>
      </c>
      <c r="N47">
        <v>2005</v>
      </c>
      <c r="O47">
        <v>2003</v>
      </c>
      <c r="Q47" s="1"/>
    </row>
    <row r="48" spans="1:17">
      <c r="A48">
        <f>A47+1</f>
        <v>47</v>
      </c>
      <c r="B48">
        <v>15</v>
      </c>
      <c r="C48" t="s">
        <v>76</v>
      </c>
      <c r="D48" t="s">
        <v>75</v>
      </c>
      <c r="E48" t="s">
        <v>74</v>
      </c>
      <c r="G48" t="str">
        <f>"0307353133"</f>
        <v>0307353133</v>
      </c>
      <c r="H48" t="str">
        <f>"9780307353139"</f>
        <v>9780307353139</v>
      </c>
      <c r="J48">
        <v>3.68</v>
      </c>
      <c r="K48" t="s">
        <v>73</v>
      </c>
      <c r="L48" t="s">
        <v>60</v>
      </c>
      <c r="M48">
        <v>308</v>
      </c>
      <c r="N48">
        <v>2009</v>
      </c>
      <c r="O48">
        <v>2007</v>
      </c>
      <c r="Q48" s="1"/>
    </row>
    <row r="49" spans="1:17">
      <c r="A49">
        <f>A48+1</f>
        <v>48</v>
      </c>
      <c r="B49">
        <v>15</v>
      </c>
      <c r="C49" t="s">
        <v>72</v>
      </c>
      <c r="D49" t="s">
        <v>71</v>
      </c>
      <c r="E49" t="s">
        <v>70</v>
      </c>
      <c r="G49" t="str">
        <f>"0307887898"</f>
        <v>0307887898</v>
      </c>
      <c r="H49" t="str">
        <f>"9780307887894"</f>
        <v>9780307887894</v>
      </c>
      <c r="J49">
        <v>4.1399999999999997</v>
      </c>
      <c r="K49" t="s">
        <v>61</v>
      </c>
      <c r="L49" t="s">
        <v>60</v>
      </c>
      <c r="M49">
        <v>336</v>
      </c>
      <c r="N49">
        <v>2011</v>
      </c>
      <c r="O49">
        <v>2011</v>
      </c>
      <c r="Q49" s="1"/>
    </row>
    <row r="50" spans="1:17">
      <c r="A50">
        <f>A49+1</f>
        <v>49</v>
      </c>
      <c r="B50">
        <v>15</v>
      </c>
      <c r="C50" t="s">
        <v>69</v>
      </c>
      <c r="D50" t="s">
        <v>68</v>
      </c>
      <c r="E50" t="s">
        <v>67</v>
      </c>
      <c r="G50" t="str">
        <f>"1591840562"</f>
        <v>1591840562</v>
      </c>
      <c r="H50" t="str">
        <f>"9781591840565"</f>
        <v>9781591840565</v>
      </c>
      <c r="J50">
        <v>3.87</v>
      </c>
      <c r="K50" t="s">
        <v>66</v>
      </c>
      <c r="L50" t="s">
        <v>60</v>
      </c>
      <c r="M50">
        <v>240</v>
      </c>
      <c r="N50">
        <v>2004</v>
      </c>
      <c r="O50">
        <v>2004</v>
      </c>
      <c r="Q50" s="1"/>
    </row>
    <row r="51" spans="1:17">
      <c r="A51">
        <f>A50+1</f>
        <v>50</v>
      </c>
      <c r="B51">
        <v>15</v>
      </c>
      <c r="C51" t="s">
        <v>65</v>
      </c>
      <c r="D51" t="s">
        <v>64</v>
      </c>
      <c r="E51" t="s">
        <v>63</v>
      </c>
      <c r="F51" t="s">
        <v>62</v>
      </c>
      <c r="G51" t="str">
        <f>"0307463745"</f>
        <v>0307463745</v>
      </c>
      <c r="H51" t="str">
        <f>"9780307463746"</f>
        <v>9780307463746</v>
      </c>
      <c r="J51">
        <v>4.03</v>
      </c>
      <c r="K51" t="s">
        <v>61</v>
      </c>
      <c r="L51" t="s">
        <v>60</v>
      </c>
      <c r="M51">
        <v>279</v>
      </c>
      <c r="N51">
        <v>2010</v>
      </c>
      <c r="O51">
        <v>2010</v>
      </c>
      <c r="Q51" s="1"/>
    </row>
    <row r="52" spans="1:17">
      <c r="A52">
        <f>A51+1</f>
        <v>51</v>
      </c>
      <c r="B52">
        <v>15</v>
      </c>
      <c r="C52" t="s">
        <v>59</v>
      </c>
      <c r="D52" t="s">
        <v>58</v>
      </c>
      <c r="E52" t="s">
        <v>57</v>
      </c>
      <c r="G52" t="str">
        <f>"0060833459"</f>
        <v>0060833459</v>
      </c>
      <c r="H52" t="str">
        <f>"9780060833459"</f>
        <v>9780060833459</v>
      </c>
      <c r="J52">
        <v>4.0999999999999996</v>
      </c>
      <c r="K52" t="s">
        <v>56</v>
      </c>
      <c r="L52" t="s">
        <v>55</v>
      </c>
      <c r="M52">
        <v>208</v>
      </c>
      <c r="N52">
        <v>2006</v>
      </c>
      <c r="O52">
        <v>1967</v>
      </c>
      <c r="Q52" s="1"/>
    </row>
    <row r="53" spans="1:17">
      <c r="B53">
        <f>SUM(B2:B52)</f>
        <v>766.5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18" sqref="D18"/>
    </sheetView>
  </sheetViews>
  <sheetFormatPr baseColWidth="10" defaultRowHeight="15" x14ac:dyDescent="0"/>
  <cols>
    <col min="2" max="2" width="18.5" bestFit="1" customWidth="1"/>
    <col min="3" max="3" width="12.664062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268</v>
      </c>
      <c r="B2" t="s">
        <v>266</v>
      </c>
      <c r="C2" t="s">
        <v>271</v>
      </c>
      <c r="D2" t="s">
        <v>267</v>
      </c>
    </row>
    <row r="3" spans="1:4">
      <c r="A3" t="s">
        <v>273</v>
      </c>
      <c r="B3" t="s">
        <v>270</v>
      </c>
      <c r="C3" t="s">
        <v>272</v>
      </c>
      <c r="D3" s="2" t="s">
        <v>269</v>
      </c>
    </row>
    <row r="4" spans="1:4">
      <c r="B4" t="s">
        <v>274</v>
      </c>
      <c r="C4" t="s">
        <v>275</v>
      </c>
    </row>
    <row r="5" spans="1:4">
      <c r="B5" t="s">
        <v>276</v>
      </c>
      <c r="C5" t="s">
        <v>277</v>
      </c>
    </row>
    <row r="6" spans="1:4">
      <c r="B6" t="s">
        <v>279</v>
      </c>
      <c r="C6" t="s">
        <v>278</v>
      </c>
    </row>
    <row r="7" spans="1:4">
      <c r="B7" t="s">
        <v>280</v>
      </c>
      <c r="C7" t="s">
        <v>281</v>
      </c>
    </row>
  </sheetData>
  <hyperlinks>
    <hyperlink ref="D3" r:id="rId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4" sqref="B4"/>
    </sheetView>
  </sheetViews>
  <sheetFormatPr baseColWidth="10" defaultRowHeight="15" x14ac:dyDescent="0"/>
  <cols>
    <col min="1" max="1" width="12.8320312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53</v>
      </c>
      <c r="B2" t="s">
        <v>54</v>
      </c>
      <c r="C2" t="s">
        <v>52</v>
      </c>
    </row>
    <row r="3" spans="1:4">
      <c r="A3" t="s">
        <v>255</v>
      </c>
      <c r="B3" t="s">
        <v>54</v>
      </c>
      <c r="C3" t="s">
        <v>256</v>
      </c>
    </row>
    <row r="4" spans="1:4">
      <c r="B4" t="s">
        <v>54</v>
      </c>
      <c r="C4" t="s">
        <v>257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D11" sqref="D11"/>
    </sheetView>
  </sheetViews>
  <sheetFormatPr baseColWidth="10" defaultRowHeight="15" x14ac:dyDescent="0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B2" t="s">
        <v>4</v>
      </c>
    </row>
    <row r="3" spans="1:4">
      <c r="A3" t="s">
        <v>258</v>
      </c>
      <c r="B3" t="s">
        <v>263</v>
      </c>
      <c r="C3" t="s">
        <v>259</v>
      </c>
      <c r="D3" t="s">
        <v>260</v>
      </c>
    </row>
    <row r="4" spans="1:4">
      <c r="A4" t="s">
        <v>261</v>
      </c>
      <c r="B4" t="s">
        <v>264</v>
      </c>
      <c r="C4" t="s">
        <v>262</v>
      </c>
    </row>
    <row r="5" spans="1:4">
      <c r="A5" t="s">
        <v>250</v>
      </c>
      <c r="B5" t="s">
        <v>249</v>
      </c>
      <c r="C5" t="s">
        <v>252</v>
      </c>
      <c r="D5" s="2" t="s">
        <v>251</v>
      </c>
    </row>
    <row r="6" spans="1:4">
      <c r="B6" t="s">
        <v>253</v>
      </c>
      <c r="C6" t="s">
        <v>265</v>
      </c>
    </row>
    <row r="7" spans="1:4">
      <c r="B7" t="s">
        <v>254</v>
      </c>
    </row>
  </sheetData>
  <hyperlinks>
    <hyperlink ref="D5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Potential Advisors</vt:lpstr>
      <vt:lpstr>List of books</vt:lpstr>
      <vt:lpstr>Hospitality</vt:lpstr>
      <vt:lpstr>Bookstores+Library</vt:lpstr>
      <vt:lpstr>Event Partners</vt:lpstr>
    </vt:vector>
  </TitlesOfParts>
  <Company>Georgetown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Roanne Lee</dc:creator>
  <cp:lastModifiedBy>Roanne Lee</cp:lastModifiedBy>
  <dcterms:created xsi:type="dcterms:W3CDTF">2012-07-16T15:31:39Z</dcterms:created>
  <dcterms:modified xsi:type="dcterms:W3CDTF">2012-07-17T04:49:18Z</dcterms:modified>
</cp:coreProperties>
</file>